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ropbox\עסק עצמאי\ראיית חשבון וייעוץ פיננסי\אתר אינטרנט\קבצים לאתר\"/>
    </mc:Choice>
  </mc:AlternateContent>
  <xr:revisionPtr revIDLastSave="0" documentId="13_ncr:1_{3FF49176-FA16-46FF-8387-AEA8BAD3E922}" xr6:coauthVersionLast="47" xr6:coauthVersionMax="47" xr10:uidLastSave="{00000000-0000-0000-0000-000000000000}"/>
  <bookViews>
    <workbookView xWindow="23880" yWindow="-120" windowWidth="24240" windowHeight="13140" activeTab="1" xr2:uid="{00000000-000D-0000-FFFF-FFFF00000000}"/>
  </bookViews>
  <sheets>
    <sheet name="מסלול ירוק" sheetId="1" r:id="rId1"/>
    <sheet name="מסלול כתום ואדום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15" i="2" s="1"/>
  <c r="L15" i="2"/>
  <c r="H15" i="2" s="1"/>
  <c r="J15" i="2"/>
  <c r="X9" i="2"/>
  <c r="X7" i="2"/>
  <c r="H28" i="1"/>
  <c r="H24" i="1"/>
  <c r="C24" i="1"/>
  <c r="M29" i="1"/>
  <c r="C49" i="1"/>
  <c r="M20" i="1"/>
  <c r="C28" i="1"/>
  <c r="C15" i="2" l="1"/>
  <c r="H31" i="1"/>
  <c r="M31" i="1"/>
  <c r="D17" i="1"/>
  <c r="D19" i="1"/>
  <c r="C48" i="1"/>
  <c r="B48" i="1"/>
  <c r="C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tc={4011B8CA-510D-4418-9811-8E82203F301F}</author>
    <author>tc={EFCCAE23-9AEA-4D99-9B3C-B249775104FF}</author>
  </authors>
  <commentList>
    <comment ref="C22" authorId="0" shapeId="0" xr:uid="{4011B8CA-510D-4418-9811-8E82203F301F}">
      <text>
        <t xml:space="preserve"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יש לקחת את סך ההוצאות שדווחו למעמ. לקחת את התשומות שדווחו ולחלק ב0.17
</t>
      </text>
    </comment>
    <comment ref="H22" authorId="1" shapeId="0" xr:uid="{EFCCAE23-9AEA-4D99-9B3C-B249775104FF}">
      <text>
        <t xml:space="preserve"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ש לקחת את סך ההוצאות שדווחו למעמ. לקחת את התשומות שדווחו ולחלק ב0.17
</t>
      </text>
    </comment>
  </commentList>
</comments>
</file>

<file path=xl/sharedStrings.xml><?xml version="1.0" encoding="utf-8"?>
<sst xmlns="http://schemas.openxmlformats.org/spreadsheetml/2006/main" count="88" uniqueCount="69">
  <si>
    <t>מורן לזר, רו"ח - מומחית בעצמאים, חברות, קריפטו . מיסוי פרישה</t>
  </si>
  <si>
    <t>הוכן על ידי :</t>
  </si>
  <si>
    <t>כל הזכויות שמורות</t>
  </si>
  <si>
    <t xml:space="preserve">מענק המשכיות עסקית- מלחמת חרבות ברזל- מתווה מיום </t>
  </si>
  <si>
    <t>מענק הוצאות קבועות:</t>
  </si>
  <si>
    <t xml:space="preserve">שיעור פגיעה  </t>
  </si>
  <si>
    <t>דיווח חודשי</t>
  </si>
  <si>
    <t>דיווח דו חודשי</t>
  </si>
  <si>
    <t>12.5%-20%</t>
  </si>
  <si>
    <t>20%-30%</t>
  </si>
  <si>
    <t>30%-40%</t>
  </si>
  <si>
    <t>40%-50%</t>
  </si>
  <si>
    <t>או</t>
  </si>
  <si>
    <t>25%-40%</t>
  </si>
  <si>
    <t>40%-60%</t>
  </si>
  <si>
    <t>60%-80%</t>
  </si>
  <si>
    <t>80%-100%</t>
  </si>
  <si>
    <t>שיעור פגיעה *</t>
  </si>
  <si>
    <t xml:space="preserve">שיעור הפגיעה </t>
  </si>
  <si>
    <t xml:space="preserve">הוצאות לחודש </t>
  </si>
  <si>
    <t>שיעור הפגיעה -למלא רק מספר</t>
  </si>
  <si>
    <t xml:space="preserve">% מענק </t>
  </si>
  <si>
    <t>בין 12.5% עד 50%</t>
  </si>
  <si>
    <t>סך מענק</t>
  </si>
  <si>
    <t>בין 25% עד 100%</t>
  </si>
  <si>
    <t>א</t>
  </si>
  <si>
    <t>ב</t>
  </si>
  <si>
    <t>מענק בגין שכר</t>
  </si>
  <si>
    <t>השתתפות בהוצאות שכר*</t>
  </si>
  <si>
    <t xml:space="preserve">או </t>
  </si>
  <si>
    <t xml:space="preserve">כמות העובדים </t>
  </si>
  <si>
    <t>שכר ממוצע במשק</t>
  </si>
  <si>
    <t>מענק</t>
  </si>
  <si>
    <t>לפי הנמוך מבניהם</t>
  </si>
  <si>
    <t>הנחיות :</t>
  </si>
  <si>
    <t>היכן שדרוש לרשום אחוז- יש לרשום מספר בלבד</t>
  </si>
  <si>
    <t>הוצאות שכר -עלות מעביד</t>
  </si>
  <si>
    <t>* שיעור הפגיעה יחושב מול תקופה מקבילה אשתקד  -לדוגמה אוקטובר 2023 מול אוקטובר 2022</t>
  </si>
  <si>
    <t>נתוני ההוצאות ילקחו מדיווחי מע"מ בלבד</t>
  </si>
  <si>
    <t xml:space="preserve"> חישוב שיעור הפגיעה:</t>
  </si>
  <si>
    <t>לחישוב שיעור הפגיעה</t>
  </si>
  <si>
    <t>הכנסות ספטמבר</t>
  </si>
  <si>
    <t>הכנסות אוקטובר</t>
  </si>
  <si>
    <t>שיעור פגיעה לחודשי</t>
  </si>
  <si>
    <t>שיעור הפגיעה לדו- חודשי</t>
  </si>
  <si>
    <t>יש למלא תאים אפורים בלבד</t>
  </si>
  <si>
    <t>** המענק לא  יעלה על 600 אלפי ש"ח.</t>
  </si>
  <si>
    <t>מענק הוצאות קבועות והשתתפות בהוצאות שכר-לעסקים ממחזור של 300 אלף ש"ח עד 400 מיליון ש"ח</t>
  </si>
  <si>
    <r>
      <t xml:space="preserve">סך הוצאות שדווחו </t>
    </r>
    <r>
      <rPr>
        <b/>
        <u/>
        <sz val="11"/>
        <color theme="1"/>
        <rFont val="Arial"/>
        <family val="2"/>
        <scheme val="minor"/>
      </rPr>
      <t>למע"מ לתקופה</t>
    </r>
    <r>
      <rPr>
        <sz val="11"/>
        <color theme="1"/>
        <rFont val="Arial"/>
        <family val="2"/>
        <scheme val="minor"/>
      </rPr>
      <t xml:space="preserve"> 9.22-8.23 </t>
    </r>
  </si>
  <si>
    <t>לחלק ב- 12</t>
  </si>
  <si>
    <t>מספר בלבד. אם דוח חודשי. יש להכפיל ב-2</t>
  </si>
  <si>
    <t>לדוגמה פגיעה של 40% בדוח חודשי, יש לרשום 80.</t>
  </si>
  <si>
    <t>מקדם הפיצוי</t>
  </si>
  <si>
    <t>תשומות 2022</t>
  </si>
  <si>
    <t>+</t>
  </si>
  <si>
    <t>שכר שנחסך</t>
  </si>
  <si>
    <t>מחזור עסקאות</t>
  </si>
  <si>
    <t>שיעור ההוצאה הנחסכת</t>
  </si>
  <si>
    <t>1-</t>
  </si>
  <si>
    <t>מחזור 10.23</t>
  </si>
  <si>
    <t>הפרש מחזורים</t>
  </si>
  <si>
    <t>*</t>
  </si>
  <si>
    <t>=</t>
  </si>
  <si>
    <t>פיצוי</t>
  </si>
  <si>
    <t>מחזור 10.22</t>
  </si>
  <si>
    <t xml:space="preserve">מחזור עסקאות 2022 </t>
  </si>
  <si>
    <t xml:space="preserve">מענק אזור מיוחד- מלחמת חרבות ברזל- מתווה מיום </t>
  </si>
  <si>
    <t>אם העסק פועל משנת 2022</t>
  </si>
  <si>
    <t>אם לא. לרשום ממוצע עסקאות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</si>
</sst>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8"/>
      <color theme="1"/>
      <name val="FrankRuehl"/>
      <family val="2"/>
    </font>
    <font>
      <u/>
      <sz val="18"/>
      <color theme="1"/>
      <name val="FrankRueh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0" fontId="0" fillId="2" borderId="2" xfId="0" applyFill="1" applyBorder="1" applyProtection="1">
      <protection locked="0"/>
    </xf>
    <xf numFmtId="164" fontId="0" fillId="4" borderId="0" xfId="1" applyNumberFormat="1" applyFont="1" applyFill="1" applyBorder="1" applyProtection="1">
      <protection locked="0"/>
    </xf>
    <xf numFmtId="164" fontId="0" fillId="4" borderId="8" xfId="1" applyNumberFormat="1" applyFont="1" applyFill="1" applyBorder="1" applyProtection="1">
      <protection locked="0"/>
    </xf>
    <xf numFmtId="0" fontId="0" fillId="0" borderId="7" xfId="0" applyBorder="1"/>
    <xf numFmtId="0" fontId="0" fillId="0" borderId="8" xfId="0" applyBorder="1"/>
    <xf numFmtId="9" fontId="0" fillId="0" borderId="0" xfId="2" applyFont="1" applyBorder="1" applyProtection="1"/>
    <xf numFmtId="9" fontId="0" fillId="3" borderId="8" xfId="2" applyFont="1" applyFill="1" applyBorder="1" applyProtection="1"/>
    <xf numFmtId="0" fontId="0" fillId="0" borderId="10" xfId="0" applyBorder="1"/>
    <xf numFmtId="9" fontId="0" fillId="0" borderId="11" xfId="2" applyFont="1" applyBorder="1" applyProtection="1"/>
    <xf numFmtId="9" fontId="0" fillId="3" borderId="12" xfId="2" applyFont="1" applyFill="1" applyBorder="1" applyProtection="1"/>
    <xf numFmtId="164" fontId="0" fillId="0" borderId="0" xfId="1" applyNumberFormat="1" applyFont="1" applyBorder="1" applyProtection="1"/>
    <xf numFmtId="164" fontId="0" fillId="0" borderId="8" xfId="1" applyNumberFormat="1" applyFont="1" applyBorder="1" applyProtection="1"/>
    <xf numFmtId="0" fontId="7" fillId="0" borderId="2" xfId="3" applyBorder="1" applyProtection="1"/>
    <xf numFmtId="0" fontId="0" fillId="0" borderId="3" xfId="0" applyBorder="1"/>
    <xf numFmtId="164" fontId="0" fillId="0" borderId="0" xfId="1" applyNumberFormat="1" applyFont="1" applyFill="1" applyProtection="1"/>
    <xf numFmtId="9" fontId="4" fillId="0" borderId="2" xfId="2" applyFont="1" applyFill="1" applyBorder="1" applyProtection="1"/>
    <xf numFmtId="164" fontId="0" fillId="3" borderId="2" xfId="0" applyNumberFormat="1" applyFill="1" applyBorder="1"/>
    <xf numFmtId="164" fontId="0" fillId="3" borderId="2" xfId="1" applyNumberFormat="1" applyFont="1" applyFill="1" applyBorder="1" applyProtection="1"/>
    <xf numFmtId="0" fontId="0" fillId="0" borderId="0" xfId="0" applyAlignment="1">
      <alignment horizontal="right" readingOrder="2"/>
    </xf>
    <xf numFmtId="0" fontId="4" fillId="0" borderId="4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7" fontId="0" fillId="0" borderId="1" xfId="0" applyNumberFormat="1" applyBorder="1"/>
    <xf numFmtId="17" fontId="0" fillId="0" borderId="9" xfId="0" applyNumberFormat="1" applyBorder="1"/>
    <xf numFmtId="164" fontId="0" fillId="0" borderId="2" xfId="1" applyNumberFormat="1" applyFont="1" applyFill="1" applyBorder="1" applyProtection="1"/>
    <xf numFmtId="10" fontId="0" fillId="0" borderId="0" xfId="0" applyNumberFormat="1"/>
    <xf numFmtId="0" fontId="0" fillId="3" borderId="0" xfId="0" applyFill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4" fontId="6" fillId="0" borderId="1" xfId="0" applyNumberFormat="1" applyFont="1" applyBorder="1"/>
    <xf numFmtId="0" fontId="0" fillId="2" borderId="0" xfId="0" applyFill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164" fontId="0" fillId="2" borderId="1" xfId="1" applyNumberFormat="1" applyFont="1" applyFill="1" applyBorder="1" applyProtection="1">
      <protection locked="0"/>
    </xf>
    <xf numFmtId="164" fontId="0" fillId="2" borderId="0" xfId="1" applyNumberFormat="1" applyFont="1" applyFill="1" applyBorder="1" applyProtection="1">
      <protection locked="0"/>
    </xf>
    <xf numFmtId="164" fontId="0" fillId="0" borderId="0" xfId="1" applyNumberFormat="1" applyFont="1" applyFill="1" applyBorder="1" applyProtection="1"/>
    <xf numFmtId="9" fontId="0" fillId="0" borderId="0" xfId="0" applyNumberFormat="1"/>
    <xf numFmtId="9" fontId="0" fillId="0" borderId="0" xfId="2" applyFont="1" applyFill="1" applyBorder="1" applyProtection="1"/>
    <xf numFmtId="0" fontId="8" fillId="0" borderId="0" xfId="0" applyFont="1"/>
    <xf numFmtId="10" fontId="8" fillId="0" borderId="0" xfId="0" applyNumberFormat="1" applyFont="1"/>
    <xf numFmtId="0" fontId="0" fillId="0" borderId="0" xfId="0" applyAlignment="1">
      <alignment vertical="center"/>
    </xf>
    <xf numFmtId="0" fontId="8" fillId="0" borderId="1" xfId="0" applyFont="1" applyBorder="1"/>
    <xf numFmtId="0" fontId="5" fillId="0" borderId="0" xfId="0" applyFont="1"/>
    <xf numFmtId="0" fontId="9" fillId="0" borderId="0" xfId="0" applyFont="1"/>
    <xf numFmtId="0" fontId="0" fillId="0" borderId="0" xfId="0" quotePrefix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182879</xdr:colOff>
      <xdr:row>26</xdr:row>
      <xdr:rowOff>119270</xdr:rowOff>
    </xdr:from>
    <xdr:to>
      <xdr:col>1</xdr:col>
      <xdr:colOff>190830</xdr:colOff>
      <xdr:row>38</xdr:row>
      <xdr:rowOff>55660</xdr:rowOff>
    </xdr:to>
    <xdr:cxnSp macro="">
      <xdr:nvCxnSpPr>
        <xdr:cNvPr id="3" name="מחבר חץ ישר 2">
          <a:extLst>
            <a:ext uri="{FF2B5EF4-FFF2-40B4-BE49-F238E27FC236}">
              <a16:creationId xmlns:a16="http://schemas.microsoft.com/office/drawing/2014/main" id="{329DFF00-F685-96C9-4555-A02C4B01DB56}"/>
            </a:ext>
          </a:extLst>
        </xdr:cNvPr>
        <xdr:cNvCxnSpPr/>
      </xdr:nvCxnSpPr>
      <xdr:spPr>
        <a:xfrm flipH="1">
          <a:off x="11336826616" y="4905955"/>
          <a:ext cx="7951" cy="21627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310100</xdr:colOff>
      <xdr:row>25</xdr:row>
      <xdr:rowOff>135172</xdr:rowOff>
    </xdr:from>
    <xdr:to>
      <xdr:col>6</xdr:col>
      <xdr:colOff>675861</xdr:colOff>
      <xdr:row>39</xdr:row>
      <xdr:rowOff>7951</xdr:rowOff>
    </xdr:to>
    <xdr:cxnSp macro="">
      <xdr:nvCxnSpPr>
        <xdr:cNvPr id="5" name="מחבר חץ ישר 4">
          <a:extLst>
            <a:ext uri="{FF2B5EF4-FFF2-40B4-BE49-F238E27FC236}">
              <a16:creationId xmlns:a16="http://schemas.microsoft.com/office/drawing/2014/main" id="{C5282480-5DD3-6B7D-6294-CD99A531B6A1}"/>
            </a:ext>
          </a:extLst>
        </xdr:cNvPr>
        <xdr:cNvCxnSpPr/>
      </xdr:nvCxnSpPr>
      <xdr:spPr>
        <a:xfrm>
          <a:off x="11331936563" y="4731026"/>
          <a:ext cx="2703444" cy="24808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6</xdr:row>
      <xdr:rowOff>19050</xdr:rowOff>
    </xdr:from>
    <xdr:to>
      <xdr:col>14</xdr:col>
      <xdr:colOff>552450</xdr:colOff>
      <xdr:row>7</xdr:row>
      <xdr:rowOff>247650</xdr:rowOff>
    </xdr:to>
    <xdr:sp macro="" textlink="">
      <xdr:nvSpPr>
        <xdr:cNvPr id="2" name="סוגר מסולסל שמאלי 1">
          <a:extLst>
            <a:ext uri="{FF2B5EF4-FFF2-40B4-BE49-F238E27FC236}">
              <a16:creationId xmlns:a16="http://schemas.microsoft.com/office/drawing/2014/main" id="{E4562963-A345-DB8D-C082-1C161E28E6D1}"/>
            </a:ext>
          </a:extLst>
        </xdr:cNvPr>
        <xdr:cNvSpPr/>
      </xdr:nvSpPr>
      <xdr:spPr>
        <a:xfrm>
          <a:off x="11227631850" y="1419225"/>
          <a:ext cx="66675" cy="5143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914400</xdr:colOff>
      <xdr:row>6</xdr:row>
      <xdr:rowOff>57150</xdr:rowOff>
    </xdr:from>
    <xdr:to>
      <xdr:col>8</xdr:col>
      <xdr:colOff>971550</xdr:colOff>
      <xdr:row>8</xdr:row>
      <xdr:rowOff>0</xdr:rowOff>
    </xdr:to>
    <xdr:sp macro="" textlink="">
      <xdr:nvSpPr>
        <xdr:cNvPr id="3" name="סוגר מסולסל ימני 2">
          <a:extLst>
            <a:ext uri="{FF2B5EF4-FFF2-40B4-BE49-F238E27FC236}">
              <a16:creationId xmlns:a16="http://schemas.microsoft.com/office/drawing/2014/main" id="{4F1716F5-3969-952F-DE41-BE02A6E942C7}"/>
            </a:ext>
          </a:extLst>
        </xdr:cNvPr>
        <xdr:cNvSpPr/>
      </xdr:nvSpPr>
      <xdr:spPr>
        <a:xfrm>
          <a:off x="11232375300" y="1457325"/>
          <a:ext cx="57150" cy="514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מורן לזר רוח" id="{612E1676-0678-40A8-BB4B-5EE03C0FC9C6}" userId="8c70508b4dd2b9b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2" dT="2023-10-22T07:34:00.50" personId="{612E1676-0678-40A8-BB4B-5EE03C0FC9C6}" id="{4011B8CA-510D-4418-9811-8E82203F301F}">
    <text xml:space="preserve">יש לקחת את סך ההוצאות שדווחו למעמ. לקחת את התשומות שדווחו ולחלק ב0.17
</text>
  </threadedComment>
  <threadedComment ref="H22" dT="2023-10-22T07:34:38.37" personId="{612E1676-0678-40A8-BB4B-5EE03C0FC9C6}" id="{EFCCAE23-9AEA-4D99-9B3C-B249775104FF}">
    <text xml:space="preserve">ש לקחת את סך ההוצאות שדווחו למעמ. לקחת את התשומות שדווחו ולחלק ב0.17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rightToLeft="1" topLeftCell="A15" workbookViewId="0">
      <selection activeCell="H22" sqref="H22"/>
    </sheetView>
  </sheetViews>
  <sheetFormatPr defaultColWidth="8.75" defaultRowHeight="14.25" x14ac:dyDescent="0.2"/>
  <cols>
    <col min="1" max="1" width="16.625" customWidth="1"/>
    <col min="2" max="2" width="18.125" customWidth="1"/>
    <col min="3" max="3" width="12.25" bestFit="1" customWidth="1"/>
    <col min="6" max="6" width="12" customWidth="1"/>
    <col min="7" max="7" width="10.625" bestFit="1" customWidth="1"/>
    <col min="8" max="8" width="9.875" bestFit="1" customWidth="1"/>
    <col min="11" max="11" width="8.75" customWidth="1"/>
    <col min="12" max="12" width="18.625" bestFit="1" customWidth="1"/>
    <col min="13" max="13" width="12.25" bestFit="1" customWidth="1"/>
  </cols>
  <sheetData>
    <row r="1" spans="1:14" ht="15" x14ac:dyDescent="0.25">
      <c r="A1" s="30" t="s">
        <v>1</v>
      </c>
      <c r="B1" s="30" t="s">
        <v>0</v>
      </c>
      <c r="D1" s="30"/>
      <c r="E1" s="30"/>
      <c r="F1" s="30"/>
      <c r="G1" s="30" t="s">
        <v>2</v>
      </c>
    </row>
    <row r="2" spans="1:14" ht="15" x14ac:dyDescent="0.25">
      <c r="C2" s="30"/>
      <c r="D2" s="30"/>
      <c r="E2" s="30"/>
      <c r="F2" s="30"/>
    </row>
    <row r="4" spans="1:14" ht="15" x14ac:dyDescent="0.25">
      <c r="B4" s="31" t="s">
        <v>3</v>
      </c>
      <c r="C4" s="32"/>
      <c r="D4" s="32"/>
      <c r="E4" s="32"/>
      <c r="F4" s="32"/>
      <c r="G4" s="33">
        <v>45238</v>
      </c>
    </row>
    <row r="6" spans="1:14" x14ac:dyDescent="0.2">
      <c r="B6" s="34" t="s">
        <v>34</v>
      </c>
      <c r="C6" s="34"/>
      <c r="D6" s="34"/>
      <c r="E6" s="34"/>
    </row>
    <row r="7" spans="1:14" x14ac:dyDescent="0.2">
      <c r="B7" s="34" t="s">
        <v>45</v>
      </c>
      <c r="C7" s="34"/>
      <c r="D7" s="34"/>
      <c r="E7" s="34"/>
    </row>
    <row r="8" spans="1:14" x14ac:dyDescent="0.2">
      <c r="B8" s="34" t="s">
        <v>35</v>
      </c>
      <c r="C8" s="34"/>
      <c r="D8" s="34"/>
      <c r="E8" s="34"/>
    </row>
    <row r="9" spans="1:14" x14ac:dyDescent="0.2">
      <c r="B9" s="34" t="s">
        <v>38</v>
      </c>
      <c r="C9" s="34"/>
      <c r="D9" s="34"/>
      <c r="E9" s="34"/>
    </row>
    <row r="12" spans="1:14" ht="15" x14ac:dyDescent="0.25">
      <c r="A12" s="35"/>
      <c r="B12" s="36" t="s">
        <v>47</v>
      </c>
      <c r="C12" s="36"/>
      <c r="D12" s="36"/>
      <c r="E12" s="36"/>
      <c r="F12" s="37"/>
    </row>
    <row r="14" spans="1:14" x14ac:dyDescent="0.2">
      <c r="A14" s="38" t="s">
        <v>25</v>
      </c>
      <c r="B14" t="s">
        <v>4</v>
      </c>
      <c r="K14" s="39" t="s">
        <v>26</v>
      </c>
      <c r="L14" t="s">
        <v>28</v>
      </c>
    </row>
    <row r="15" spans="1:14" x14ac:dyDescent="0.2">
      <c r="K15" s="16"/>
    </row>
    <row r="16" spans="1:14" x14ac:dyDescent="0.2">
      <c r="A16" s="29" t="s">
        <v>7</v>
      </c>
      <c r="B16" t="s">
        <v>17</v>
      </c>
      <c r="C16" t="s">
        <v>8</v>
      </c>
      <c r="D16" s="28">
        <v>7.0000000000000007E-2</v>
      </c>
      <c r="E16" t="s">
        <v>12</v>
      </c>
      <c r="F16" s="29" t="s">
        <v>6</v>
      </c>
      <c r="G16" t="s">
        <v>5</v>
      </c>
      <c r="H16" t="s">
        <v>13</v>
      </c>
      <c r="I16" s="28">
        <v>7.0000000000000007E-2</v>
      </c>
      <c r="K16" s="16"/>
      <c r="L16" t="s">
        <v>18</v>
      </c>
      <c r="M16" s="1"/>
      <c r="N16" t="s">
        <v>50</v>
      </c>
    </row>
    <row r="17" spans="1:14" x14ac:dyDescent="0.2">
      <c r="C17" t="s">
        <v>9</v>
      </c>
      <c r="D17" s="28">
        <f t="shared" ref="D17:D19" si="0">I17</f>
        <v>0.11</v>
      </c>
      <c r="H17" t="s">
        <v>14</v>
      </c>
      <c r="I17" s="28">
        <v>0.11</v>
      </c>
      <c r="K17" s="16"/>
      <c r="N17" t="s">
        <v>51</v>
      </c>
    </row>
    <row r="18" spans="1:14" x14ac:dyDescent="0.2">
      <c r="C18" t="s">
        <v>10</v>
      </c>
      <c r="D18" s="28">
        <v>0.15</v>
      </c>
      <c r="H18" t="s">
        <v>15</v>
      </c>
      <c r="I18" s="28">
        <v>0.15</v>
      </c>
      <c r="K18" s="16"/>
      <c r="L18" t="s">
        <v>36</v>
      </c>
      <c r="M18" s="2"/>
    </row>
    <row r="19" spans="1:14" x14ac:dyDescent="0.2">
      <c r="C19" t="s">
        <v>11</v>
      </c>
      <c r="D19" s="28">
        <f t="shared" si="0"/>
        <v>0.22</v>
      </c>
      <c r="H19" t="s">
        <v>16</v>
      </c>
      <c r="I19" s="28">
        <v>0.22</v>
      </c>
      <c r="K19" s="16"/>
    </row>
    <row r="20" spans="1:14" x14ac:dyDescent="0.2">
      <c r="K20" s="16"/>
      <c r="L20" t="s">
        <v>27</v>
      </c>
      <c r="M20" s="17">
        <f>M16%*M18*0.75*1.25</f>
        <v>0</v>
      </c>
    </row>
    <row r="21" spans="1:14" x14ac:dyDescent="0.2">
      <c r="K21" s="16"/>
    </row>
    <row r="22" spans="1:14" ht="15" x14ac:dyDescent="0.25">
      <c r="A22" t="s">
        <v>48</v>
      </c>
      <c r="C22" s="2"/>
      <c r="H22" s="2"/>
      <c r="K22" s="16"/>
    </row>
    <row r="23" spans="1:14" ht="15" thickBot="1" x14ac:dyDescent="0.25">
      <c r="A23" t="s">
        <v>49</v>
      </c>
      <c r="C23">
        <v>12</v>
      </c>
      <c r="H23">
        <v>12</v>
      </c>
      <c r="K23" s="16"/>
      <c r="L23" t="s">
        <v>29</v>
      </c>
    </row>
    <row r="24" spans="1:14" ht="15" thickBot="1" x14ac:dyDescent="0.25">
      <c r="A24" t="s">
        <v>19</v>
      </c>
      <c r="C24" s="27">
        <f>C22/C23</f>
        <v>0</v>
      </c>
      <c r="H24" s="27">
        <f>H22/H23</f>
        <v>0</v>
      </c>
      <c r="K24" s="16"/>
    </row>
    <row r="25" spans="1:14" ht="15" thickBot="1" x14ac:dyDescent="0.25">
      <c r="K25" s="16"/>
      <c r="L25" t="s">
        <v>30</v>
      </c>
      <c r="M25" s="1"/>
    </row>
    <row r="26" spans="1:14" ht="15" thickBot="1" x14ac:dyDescent="0.25">
      <c r="A26" t="s">
        <v>20</v>
      </c>
      <c r="C26" s="3"/>
      <c r="D26" t="s">
        <v>22</v>
      </c>
      <c r="H26" s="3"/>
      <c r="I26" t="s">
        <v>24</v>
      </c>
      <c r="K26" s="16"/>
    </row>
    <row r="27" spans="1:14" ht="15" thickBot="1" x14ac:dyDescent="0.25">
      <c r="A27" s="15" t="s">
        <v>40</v>
      </c>
      <c r="K27" s="16"/>
      <c r="L27" t="s">
        <v>31</v>
      </c>
      <c r="M27" s="17">
        <v>11870</v>
      </c>
    </row>
    <row r="28" spans="1:14" ht="15" thickBot="1" x14ac:dyDescent="0.25">
      <c r="A28" t="s">
        <v>21</v>
      </c>
      <c r="C28" s="18">
        <f>IF(C26&lt;=12.5,D16,IF(AND(C26&gt;20,C26&lt;30),D17,IF(AND(C26&gt;=30,C26&lt;40),D18,IF(C26&gt;=40,D19,0))))</f>
        <v>7.0000000000000007E-2</v>
      </c>
      <c r="H28" s="18">
        <f>IF(H26&lt;=25,I16,IF(AND(H26&gt;=40,H26&lt;60),I17,IF(AND(H26&gt;=60,H26&lt;80),I18,IF(H26&gt;=80,I19,0))))</f>
        <v>7.0000000000000007E-2</v>
      </c>
      <c r="K28" s="16"/>
    </row>
    <row r="29" spans="1:14" x14ac:dyDescent="0.2">
      <c r="K29" s="16"/>
      <c r="L29" t="s">
        <v>32</v>
      </c>
      <c r="M29" s="17">
        <f>M25*M27*M16%*1.25</f>
        <v>0</v>
      </c>
    </row>
    <row r="30" spans="1:14" ht="15" thickBot="1" x14ac:dyDescent="0.25">
      <c r="K30" s="16"/>
    </row>
    <row r="31" spans="1:14" ht="15" thickBot="1" x14ac:dyDescent="0.25">
      <c r="A31" t="s">
        <v>23</v>
      </c>
      <c r="C31" s="19">
        <f>C28*C24</f>
        <v>0</v>
      </c>
      <c r="H31" s="19">
        <f>H28*H24</f>
        <v>0</v>
      </c>
      <c r="K31" s="16"/>
      <c r="L31" t="s">
        <v>33</v>
      </c>
      <c r="M31" s="20">
        <f>IF(M20&gt;M29,M29,M20)</f>
        <v>0</v>
      </c>
    </row>
    <row r="32" spans="1:14" x14ac:dyDescent="0.2">
      <c r="K32" s="16"/>
    </row>
    <row r="33" spans="1:11" x14ac:dyDescent="0.2">
      <c r="K33" s="16"/>
    </row>
    <row r="34" spans="1:11" x14ac:dyDescent="0.2">
      <c r="K34" s="16"/>
    </row>
    <row r="35" spans="1:11" x14ac:dyDescent="0.2">
      <c r="K35" s="16"/>
    </row>
    <row r="36" spans="1:11" x14ac:dyDescent="0.2">
      <c r="A36" s="21" t="s">
        <v>37</v>
      </c>
      <c r="K36" s="16"/>
    </row>
    <row r="37" spans="1:11" x14ac:dyDescent="0.2">
      <c r="A37" s="21" t="s">
        <v>46</v>
      </c>
      <c r="K37" s="16"/>
    </row>
    <row r="39" spans="1:11" ht="15" thickBot="1" x14ac:dyDescent="0.25"/>
    <row r="40" spans="1:11" x14ac:dyDescent="0.2">
      <c r="A40" s="22" t="s">
        <v>39</v>
      </c>
      <c r="B40" s="23"/>
      <c r="C40" s="24"/>
    </row>
    <row r="41" spans="1:11" x14ac:dyDescent="0.2">
      <c r="A41" s="6"/>
      <c r="C41" s="7"/>
    </row>
    <row r="42" spans="1:11" x14ac:dyDescent="0.2">
      <c r="A42" s="6"/>
      <c r="B42" s="25" t="s">
        <v>41</v>
      </c>
      <c r="C42" s="26" t="s">
        <v>42</v>
      </c>
    </row>
    <row r="43" spans="1:11" x14ac:dyDescent="0.2">
      <c r="A43" s="6">
        <v>2022</v>
      </c>
      <c r="B43" s="4"/>
      <c r="C43" s="5"/>
    </row>
    <row r="44" spans="1:11" x14ac:dyDescent="0.2">
      <c r="A44" s="6"/>
      <c r="B44" s="13"/>
      <c r="C44" s="14"/>
    </row>
    <row r="45" spans="1:11" x14ac:dyDescent="0.2">
      <c r="A45" s="6">
        <v>2023</v>
      </c>
      <c r="B45" s="4"/>
      <c r="C45" s="5"/>
    </row>
    <row r="46" spans="1:11" x14ac:dyDescent="0.2">
      <c r="A46" s="6"/>
      <c r="C46" s="7"/>
    </row>
    <row r="47" spans="1:11" x14ac:dyDescent="0.2">
      <c r="A47" s="6"/>
      <c r="C47" s="7"/>
    </row>
    <row r="48" spans="1:11" x14ac:dyDescent="0.2">
      <c r="A48" s="6" t="s">
        <v>43</v>
      </c>
      <c r="B48" s="8" t="e">
        <f>B45/B43-1</f>
        <v>#DIV/0!</v>
      </c>
      <c r="C48" s="9" t="e">
        <f>-(C45/C43-1)</f>
        <v>#DIV/0!</v>
      </c>
    </row>
    <row r="49" spans="1:3" ht="15" thickBot="1" x14ac:dyDescent="0.25">
      <c r="A49" s="10" t="s">
        <v>44</v>
      </c>
      <c r="B49" s="11"/>
      <c r="C49" s="12" t="e">
        <f>-((C45+B45)/(C43+B43)-1)</f>
        <v>#DIV/0!</v>
      </c>
    </row>
  </sheetData>
  <sheetProtection algorithmName="SHA-512" hashValue="lD0XgoE7GfU5u5I39VCjEaTno+zF4bfdhTzlq+lU4wnAR7Hej0NvbR4Fd+cDPZUR81ue56o30uAUat1bODwaJg==" saltValue="s2ATq2Ckn+avfofXouWHzQ==" spinCount="100000" sheet="1" selectLockedCells="1"/>
  <protectedRanges>
    <protectedRange algorithmName="SHA-512" hashValue="kcK2wu2T82se2g0cTsETf0A6ESm40LxtY3L37UWvZU01Zj2SJKiNYGqaYGO0KuQdOu9MG3pZjsyvRGTHF1aLDw==" saltValue="AsNY/npOTtLQeY9TrttXdQ==" spinCount="100000" sqref="C22 C26 H22 H26 M16 M18 M25" name="טווח1"/>
  </protectedRanges>
  <phoneticPr fontId="2" type="noConversion"/>
  <dataValidations count="2">
    <dataValidation type="decimal" allowBlank="1" showInputMessage="1" showErrorMessage="1" sqref="F28 C26" xr:uid="{DC58007E-179B-40BB-85DE-A9CB22155AB3}">
      <formula1>12.5</formula1>
      <formula2>50</formula2>
    </dataValidation>
    <dataValidation type="whole" allowBlank="1" showInputMessage="1" showErrorMessage="1" sqref="H26" xr:uid="{C9DEB1B6-8643-4BAC-BC39-3168F5B1BD5F}">
      <formula1>25</formula1>
      <formula2>100</formula2>
    </dataValidation>
  </dataValidations>
  <hyperlinks>
    <hyperlink ref="A27" location="'מענק חרבות ברזל'!A39" display="לחישוב שיעור הפגיעה" xr:uid="{37C57465-908E-4C36-B52D-0E1BD33D768A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6143-6400-4087-B8DE-0B8EE9842878}">
  <dimension ref="B3:Z15"/>
  <sheetViews>
    <sheetView rightToLeft="1" tabSelected="1" workbookViewId="0">
      <selection activeCell="J8" sqref="J8"/>
    </sheetView>
  </sheetViews>
  <sheetFormatPr defaultRowHeight="14.25" x14ac:dyDescent="0.2"/>
  <cols>
    <col min="2" max="2" width="10.625" bestFit="1" customWidth="1"/>
    <col min="7" max="7" width="14.875" bestFit="1" customWidth="1"/>
    <col min="8" max="8" width="13.875" bestFit="1" customWidth="1"/>
    <col min="9" max="9" width="14.875" bestFit="1" customWidth="1"/>
    <col min="10" max="10" width="13.875" bestFit="1" customWidth="1"/>
    <col min="12" max="12" width="17.75" bestFit="1" customWidth="1"/>
    <col min="23" max="23" width="14.875" bestFit="1" customWidth="1"/>
    <col min="24" max="24" width="13.875" bestFit="1" customWidth="1"/>
    <col min="25" max="25" width="14.875" bestFit="1" customWidth="1"/>
    <col min="26" max="26" width="13.875" bestFit="1" customWidth="1"/>
  </cols>
  <sheetData>
    <row r="3" spans="2:26" ht="15" x14ac:dyDescent="0.25">
      <c r="C3" s="31" t="s">
        <v>66</v>
      </c>
      <c r="D3" s="32"/>
      <c r="E3" s="32"/>
      <c r="F3" s="32"/>
      <c r="G3" s="32"/>
      <c r="H3" s="33">
        <v>45249</v>
      </c>
    </row>
    <row r="4" spans="2:26" ht="22.5" x14ac:dyDescent="0.3">
      <c r="W4" s="48" t="s">
        <v>7</v>
      </c>
      <c r="X4" s="48"/>
      <c r="Y4" s="48" t="s">
        <v>6</v>
      </c>
      <c r="Z4" s="48"/>
    </row>
    <row r="5" spans="2:26" ht="22.5" x14ac:dyDescent="0.3">
      <c r="E5" s="49" t="s">
        <v>60</v>
      </c>
      <c r="F5" s="49"/>
      <c r="G5" s="49"/>
      <c r="J5" s="49" t="s">
        <v>57</v>
      </c>
      <c r="K5" s="49"/>
      <c r="L5" s="49"/>
      <c r="W5" s="50" t="s">
        <v>5</v>
      </c>
      <c r="X5" s="50" t="s">
        <v>52</v>
      </c>
      <c r="Y5" s="50" t="s">
        <v>5</v>
      </c>
      <c r="Z5" s="50" t="s">
        <v>52</v>
      </c>
    </row>
    <row r="6" spans="2:26" ht="22.5" x14ac:dyDescent="0.3">
      <c r="W6" s="45" t="s">
        <v>8</v>
      </c>
      <c r="X6" s="46">
        <v>7.0000000000000007E-2</v>
      </c>
      <c r="Y6" s="45" t="s">
        <v>13</v>
      </c>
      <c r="Z6" s="46">
        <v>7.0000000000000007E-2</v>
      </c>
    </row>
    <row r="7" spans="2:26" ht="22.5" x14ac:dyDescent="0.3">
      <c r="J7" t="s">
        <v>55</v>
      </c>
      <c r="K7" s="51" t="s">
        <v>54</v>
      </c>
      <c r="L7" t="s">
        <v>53</v>
      </c>
      <c r="P7" s="47" t="s">
        <v>58</v>
      </c>
      <c r="W7" s="45" t="s">
        <v>9</v>
      </c>
      <c r="X7" s="46">
        <f>Z7</f>
        <v>0.11</v>
      </c>
      <c r="Y7" s="45" t="s">
        <v>14</v>
      </c>
      <c r="Z7" s="46">
        <v>0.11</v>
      </c>
    </row>
    <row r="8" spans="2:26" ht="22.5" x14ac:dyDescent="0.3">
      <c r="B8" t="s">
        <v>67</v>
      </c>
      <c r="E8" t="s">
        <v>59</v>
      </c>
      <c r="G8" s="2"/>
      <c r="I8" t="s">
        <v>61</v>
      </c>
      <c r="J8" s="40"/>
      <c r="L8" s="40"/>
      <c r="M8" t="s">
        <v>61</v>
      </c>
      <c r="N8">
        <v>0.85</v>
      </c>
      <c r="P8" s="47"/>
      <c r="W8" s="45" t="s">
        <v>10</v>
      </c>
      <c r="X8" s="46">
        <v>0.15</v>
      </c>
      <c r="Y8" s="45" t="s">
        <v>15</v>
      </c>
      <c r="Z8" s="46">
        <v>0.15</v>
      </c>
    </row>
    <row r="9" spans="2:26" ht="22.5" x14ac:dyDescent="0.3">
      <c r="B9" t="s">
        <v>68</v>
      </c>
      <c r="E9" t="s">
        <v>64</v>
      </c>
      <c r="G9" s="2">
        <f>L9/2</f>
        <v>0</v>
      </c>
      <c r="J9" s="41"/>
      <c r="L9" s="2"/>
      <c r="W9" s="45" t="s">
        <v>11</v>
      </c>
      <c r="X9" s="46">
        <f>Z9</f>
        <v>0.22</v>
      </c>
      <c r="Y9" s="45" t="s">
        <v>16</v>
      </c>
      <c r="Z9" s="46">
        <v>0.22</v>
      </c>
    </row>
    <row r="10" spans="2:26" x14ac:dyDescent="0.2">
      <c r="J10" t="s">
        <v>56</v>
      </c>
      <c r="L10" s="42" t="s">
        <v>65</v>
      </c>
    </row>
    <row r="14" spans="2:26" ht="15" thickBot="1" x14ac:dyDescent="0.25">
      <c r="C14" t="s">
        <v>63</v>
      </c>
    </row>
    <row r="15" spans="2:26" ht="15" thickBot="1" x14ac:dyDescent="0.25">
      <c r="C15" s="20">
        <f>G15*H15</f>
        <v>0</v>
      </c>
      <c r="D15" t="s">
        <v>62</v>
      </c>
      <c r="E15" t="s">
        <v>60</v>
      </c>
      <c r="G15" s="42">
        <f>G9-G8</f>
        <v>0</v>
      </c>
      <c r="H15" s="43">
        <f>1-(L15+J15)*0.85</f>
        <v>1</v>
      </c>
      <c r="I15" t="s">
        <v>62</v>
      </c>
      <c r="J15" s="44">
        <f>IFERROR((J8/J9),0)</f>
        <v>0</v>
      </c>
      <c r="K15" t="s">
        <v>54</v>
      </c>
      <c r="L15" s="44">
        <f>IFERROR((L8/L9),0)</f>
        <v>0</v>
      </c>
      <c r="M15" t="s">
        <v>61</v>
      </c>
      <c r="N15">
        <v>0.85</v>
      </c>
      <c r="P15" t="s">
        <v>58</v>
      </c>
    </row>
  </sheetData>
  <sheetProtection algorithmName="SHA-512" hashValue="i6iQuOglAE0XiS53Zh//FcBTHUOgj5736StdaHENCLePHMnMoZa/QJPI0euS18KmkcWZ7RN1RhpDxsOmVwMIGg==" saltValue="rzJ5ZVBvTcq3zWWNoJK0/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מסלול ירוק</vt:lpstr>
      <vt:lpstr>מסלול כתום ואדום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מורן לזר רוח</dc:creator>
  <cp:lastModifiedBy>מורן לזר רוח</cp:lastModifiedBy>
  <dcterms:created xsi:type="dcterms:W3CDTF">2015-06-05T18:19:34Z</dcterms:created>
  <dcterms:modified xsi:type="dcterms:W3CDTF">2023-11-21T20:51:41Z</dcterms:modified>
</cp:coreProperties>
</file>